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bug 2009" sheetId="1" r:id="rId1"/>
  </sheets>
  <definedNames/>
  <calcPr fullCalcOnLoad="1"/>
</workbook>
</file>

<file path=xl/sharedStrings.xml><?xml version="1.0" encoding="utf-8"?>
<sst xmlns="http://schemas.openxmlformats.org/spreadsheetml/2006/main" count="121" uniqueCount="101">
  <si>
    <t>Indicatori</t>
  </si>
  <si>
    <t>Nr. rand</t>
  </si>
  <si>
    <t>trimestrul</t>
  </si>
  <si>
    <t>I</t>
  </si>
  <si>
    <t>II</t>
  </si>
  <si>
    <t>III</t>
  </si>
  <si>
    <t>IV</t>
  </si>
  <si>
    <t>CIFRA DE AFACERI</t>
  </si>
  <si>
    <t>I.</t>
  </si>
  <si>
    <t>VENITURI TOTALE - total (rd. 2+rd. 7+ rd. 8)</t>
  </si>
  <si>
    <t>O1</t>
  </si>
  <si>
    <t>Venituri din exploatare din care:</t>
  </si>
  <si>
    <t>O2</t>
  </si>
  <si>
    <t>a)</t>
  </si>
  <si>
    <t xml:space="preserve"> - venituri din activitatea de baza</t>
  </si>
  <si>
    <t>O3</t>
  </si>
  <si>
    <t>b)</t>
  </si>
  <si>
    <t xml:space="preserve"> - venituri din alte activitati</t>
  </si>
  <si>
    <t>O4</t>
  </si>
  <si>
    <t>c)</t>
  </si>
  <si>
    <t xml:space="preserve"> - venituri din resurse bugetare</t>
  </si>
  <si>
    <t>O5</t>
  </si>
  <si>
    <t>d)</t>
  </si>
  <si>
    <t xml:space="preserve"> - venituri din fonduri speciale</t>
  </si>
  <si>
    <t>O6</t>
  </si>
  <si>
    <t>Venituri financiare</t>
  </si>
  <si>
    <t>O7</t>
  </si>
  <si>
    <t>O8</t>
  </si>
  <si>
    <t>II.</t>
  </si>
  <si>
    <t>CHELTUIELI TOTALE, din care: (rd. 15 + rd. 25 + rd. 26)</t>
  </si>
  <si>
    <t>O9</t>
  </si>
  <si>
    <t>Cheltuieli pentru exploatare - total din care:</t>
  </si>
  <si>
    <t>Cheltuieli cu materii prime, materiale</t>
  </si>
  <si>
    <t>Cheltuieli cu energia, apa</t>
  </si>
  <si>
    <t>Cheltuieli cu lucrari si servicii prestate de terti</t>
  </si>
  <si>
    <t>Alte cheltuieli de exploatare</t>
  </si>
  <si>
    <t>e)</t>
  </si>
  <si>
    <t>Cheltuieli cu personalul total, din care:</t>
  </si>
  <si>
    <t>f)</t>
  </si>
  <si>
    <t>Cheltuieli de exploatare privind amortizarea si provizioanele</t>
  </si>
  <si>
    <t>g)</t>
  </si>
  <si>
    <t>Cheltuieli financiare</t>
  </si>
  <si>
    <t>III.</t>
  </si>
  <si>
    <t>REZULTAT BRUT</t>
  </si>
  <si>
    <t>IV.</t>
  </si>
  <si>
    <t>FOND DE REZERVA</t>
  </si>
  <si>
    <t>V.</t>
  </si>
  <si>
    <t>ALTE CHELTUIELI DEDUCTIBILE STABILITE POTRIVIT LEGII</t>
  </si>
  <si>
    <t>VI.</t>
  </si>
  <si>
    <t>ACOPERIREA PIERDERILOR DIN ANII PRECEDENTI</t>
  </si>
  <si>
    <t>VII.</t>
  </si>
  <si>
    <t>IMPOZIT PE PROFIT</t>
  </si>
  <si>
    <t>VIII.</t>
  </si>
  <si>
    <t>PROFITUL DE REPARTIZAT, din care:</t>
  </si>
  <si>
    <t>Fondul de participare a salariatilor la profit</t>
  </si>
  <si>
    <t>Surse proprii de finantare</t>
  </si>
  <si>
    <t>Dividende</t>
  </si>
  <si>
    <t>IX.</t>
  </si>
  <si>
    <t>SURSE DE FINANTARE A INVESTITIILOR, din care:</t>
  </si>
  <si>
    <t>Surse proprii de finantare, total din care:</t>
  </si>
  <si>
    <t xml:space="preserve"> - repartizari din profitul net</t>
  </si>
  <si>
    <t xml:space="preserve"> - alte fonduri</t>
  </si>
  <si>
    <t>Alocatii de la buget</t>
  </si>
  <si>
    <t>Credite bancare:</t>
  </si>
  <si>
    <t xml:space="preserve"> - interne</t>
  </si>
  <si>
    <t xml:space="preserve"> - externe</t>
  </si>
  <si>
    <t>X.</t>
  </si>
  <si>
    <t>CHELTUIELI PENTRU INVESTITII, din care:</t>
  </si>
  <si>
    <t>Investitii, inclusiv investitii in curs la finele anului</t>
  </si>
  <si>
    <t>Rambursari de rate aferente creditelor pentru investitii:</t>
  </si>
  <si>
    <t>XI.</t>
  </si>
  <si>
    <t>REZERVE, din care:</t>
  </si>
  <si>
    <t>Rezerve legale</t>
  </si>
  <si>
    <t>Rezerve statutare</t>
  </si>
  <si>
    <t>Alte rezerve</t>
  </si>
  <si>
    <t>h)</t>
  </si>
  <si>
    <t>Venituri extraordinare</t>
  </si>
  <si>
    <t>Cheltuieli extraordinare</t>
  </si>
  <si>
    <t>preliminat 2003</t>
  </si>
  <si>
    <t xml:space="preserve"> - salarii brute</t>
  </si>
  <si>
    <t>Cheltuieli materiale</t>
  </si>
  <si>
    <t xml:space="preserve"> - cheltuieli cu protectia sociala,din care:</t>
  </si>
  <si>
    <t xml:space="preserve">           -contrib.la asig.soc.de stat</t>
  </si>
  <si>
    <t xml:space="preserve">           -ajutor de somaj</t>
  </si>
  <si>
    <t xml:space="preserve">           -alte cheltuieli privind personalul</t>
  </si>
  <si>
    <t>Cheltuieli prevazute de legea bugetului de stat</t>
  </si>
  <si>
    <t>Cheltuieli de protocol</t>
  </si>
  <si>
    <t>Cheltuieli de reclama si publicitate</t>
  </si>
  <si>
    <t>Cheltuieli cu sponsorizarea</t>
  </si>
  <si>
    <t>Tichete de masa</t>
  </si>
  <si>
    <t>I)</t>
  </si>
  <si>
    <t>Alte cheltuieli</t>
  </si>
  <si>
    <t>realizat</t>
  </si>
  <si>
    <t>j)</t>
  </si>
  <si>
    <t>Tichete cadou acordate conf.Legii 193/2006</t>
  </si>
  <si>
    <t xml:space="preserve">           -contrib.la asig.de sanatate</t>
  </si>
  <si>
    <t>Alte surse-leasing financiar</t>
  </si>
  <si>
    <t>Rambursari de rate aferente leasingului financiar:</t>
  </si>
  <si>
    <t>prevederi 2009</t>
  </si>
  <si>
    <t>2009/2008</t>
  </si>
  <si>
    <t>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</si>
</sst>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_(* #,##0.0_);_(* \(#,##0.0\);_(* &quot;-&quot;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18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5" fontId="0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65" fontId="0" fillId="0" borderId="1" xfId="18" applyNumberFormat="1" applyFont="1" applyBorder="1" applyAlignment="1">
      <alignment horizontal="center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0" fillId="0" borderId="1" xfId="18" applyNumberFormat="1" applyFont="1" applyBorder="1" applyAlignment="1">
      <alignment/>
    </xf>
    <xf numFmtId="165" fontId="0" fillId="0" borderId="1" xfId="18" applyNumberFormat="1" applyBorder="1" applyAlignment="1">
      <alignment/>
    </xf>
    <xf numFmtId="165" fontId="0" fillId="0" borderId="1" xfId="18" applyNumberFormat="1" applyFont="1" applyBorder="1" applyAlignment="1">
      <alignment/>
    </xf>
    <xf numFmtId="0" fontId="1" fillId="0" borderId="2" xfId="0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M45" sqref="M45"/>
    </sheetView>
  </sheetViews>
  <sheetFormatPr defaultColWidth="9.140625" defaultRowHeight="12.75"/>
  <cols>
    <col min="1" max="1" width="4.7109375" style="3" customWidth="1"/>
    <col min="2" max="2" width="32.8515625" style="0" customWidth="1"/>
    <col min="3" max="3" width="5.7109375" style="2" customWidth="1"/>
    <col min="4" max="4" width="12.7109375" style="0" hidden="1" customWidth="1"/>
    <col min="5" max="8" width="12.7109375" style="0" customWidth="1"/>
    <col min="9" max="9" width="12.57421875" style="0" customWidth="1"/>
    <col min="10" max="10" width="12.7109375" style="0" customWidth="1"/>
    <col min="11" max="11" width="12.57421875" style="0" customWidth="1"/>
  </cols>
  <sheetData>
    <row r="1" spans="1:10" ht="12.75">
      <c r="A1" s="35"/>
      <c r="B1" s="36" t="s">
        <v>0</v>
      </c>
      <c r="C1" s="37" t="s">
        <v>1</v>
      </c>
      <c r="D1" s="37" t="s">
        <v>78</v>
      </c>
      <c r="E1" s="27" t="s">
        <v>92</v>
      </c>
      <c r="F1" s="37" t="s">
        <v>98</v>
      </c>
      <c r="G1" s="37" t="s">
        <v>2</v>
      </c>
      <c r="H1" s="37"/>
      <c r="I1" s="37"/>
      <c r="J1" s="38"/>
    </row>
    <row r="2" spans="1:11" ht="12.75">
      <c r="A2" s="35"/>
      <c r="B2" s="36"/>
      <c r="C2" s="37"/>
      <c r="D2" s="37"/>
      <c r="E2" s="27">
        <v>2008</v>
      </c>
      <c r="F2" s="37"/>
      <c r="G2" s="6" t="s">
        <v>3</v>
      </c>
      <c r="H2" s="6" t="s">
        <v>4</v>
      </c>
      <c r="I2" s="6" t="s">
        <v>5</v>
      </c>
      <c r="J2" s="7" t="s">
        <v>6</v>
      </c>
      <c r="K2" s="31" t="s">
        <v>99</v>
      </c>
    </row>
    <row r="3" spans="1:11" ht="12.75">
      <c r="A3" s="4"/>
      <c r="B3" s="7">
        <v>1</v>
      </c>
      <c r="C3" s="7">
        <v>2</v>
      </c>
      <c r="D3" s="7">
        <v>3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2" t="s">
        <v>100</v>
      </c>
    </row>
    <row r="4" spans="1:11" s="1" customFormat="1" ht="12.75">
      <c r="A4" s="8"/>
      <c r="B4" s="9" t="s">
        <v>7</v>
      </c>
      <c r="C4" s="7"/>
      <c r="D4" s="10">
        <v>298198</v>
      </c>
      <c r="E4" s="10">
        <v>32312149</v>
      </c>
      <c r="F4" s="10">
        <f>G4+H4+I4+J4</f>
        <v>23000000</v>
      </c>
      <c r="G4" s="10">
        <v>5475000</v>
      </c>
      <c r="H4" s="10">
        <v>6035000</v>
      </c>
      <c r="I4" s="10">
        <v>6035000</v>
      </c>
      <c r="J4" s="10">
        <v>5455000</v>
      </c>
      <c r="K4" s="32">
        <f>F4/E4*100</f>
        <v>71.18065715777678</v>
      </c>
    </row>
    <row r="5" spans="1:11" ht="12.75">
      <c r="A5" s="4"/>
      <c r="B5" s="11"/>
      <c r="C5" s="7"/>
      <c r="D5" s="12"/>
      <c r="E5" s="12"/>
      <c r="F5" s="12"/>
      <c r="G5" s="12"/>
      <c r="H5" s="12"/>
      <c r="I5" s="12"/>
      <c r="J5" s="12"/>
      <c r="K5" s="32"/>
    </row>
    <row r="6" spans="1:11" s="1" customFormat="1" ht="12.75">
      <c r="A6" s="8" t="s">
        <v>8</v>
      </c>
      <c r="B6" s="13" t="s">
        <v>9</v>
      </c>
      <c r="C6" s="7" t="s">
        <v>10</v>
      </c>
      <c r="D6" s="14">
        <f>D7+D12+D13</f>
        <v>325060</v>
      </c>
      <c r="E6" s="14">
        <f>E7+E12</f>
        <v>33595526</v>
      </c>
      <c r="F6" s="14">
        <f>ROUND(F7+F12,0)</f>
        <v>23391000</v>
      </c>
      <c r="G6" s="14">
        <f>ROUND(G7+G12,0)</f>
        <v>5588500</v>
      </c>
      <c r="H6" s="14">
        <f>ROUND(H7+H12,0)</f>
        <v>6127500</v>
      </c>
      <c r="I6" s="14">
        <f>ROUND(I7+I12,0)</f>
        <v>6127500</v>
      </c>
      <c r="J6" s="14">
        <f>ROUND(J7+J12,0)</f>
        <v>5547500</v>
      </c>
      <c r="K6" s="32">
        <f>F6/E6*100</f>
        <v>69.62534237445783</v>
      </c>
    </row>
    <row r="7" spans="1:11" ht="12.75">
      <c r="A7" s="4">
        <v>1</v>
      </c>
      <c r="B7" s="15" t="s">
        <v>11</v>
      </c>
      <c r="C7" s="5" t="s">
        <v>12</v>
      </c>
      <c r="D7" s="29">
        <v>323570</v>
      </c>
      <c r="E7" s="29">
        <f>E8+E9+E10+E11</f>
        <v>33425545</v>
      </c>
      <c r="F7" s="29">
        <f>ROUND(F8+F9,0)</f>
        <v>23221000</v>
      </c>
      <c r="G7" s="29">
        <f>ROUND(G8+G9,0)</f>
        <v>5546000</v>
      </c>
      <c r="H7" s="29">
        <f>ROUND(H8+H9,0)</f>
        <v>6085000</v>
      </c>
      <c r="I7" s="29">
        <f>ROUND(I8+I9,0)</f>
        <v>6085000</v>
      </c>
      <c r="J7" s="29">
        <f>ROUND(J8+J9,0)</f>
        <v>5505000</v>
      </c>
      <c r="K7" s="32">
        <f>F7/E7*100</f>
        <v>69.47081939875626</v>
      </c>
    </row>
    <row r="8" spans="1:11" ht="12.75">
      <c r="A8" s="4" t="s">
        <v>13</v>
      </c>
      <c r="B8" s="16" t="s">
        <v>14</v>
      </c>
      <c r="C8" s="5" t="s">
        <v>15</v>
      </c>
      <c r="D8" s="29">
        <v>289091</v>
      </c>
      <c r="E8" s="29">
        <v>32213576</v>
      </c>
      <c r="F8" s="10">
        <f>ROUND(G8+H8+I8+J8,0)</f>
        <v>21340000</v>
      </c>
      <c r="G8" s="29">
        <v>5060000</v>
      </c>
      <c r="H8" s="29">
        <v>5620000</v>
      </c>
      <c r="I8" s="29">
        <v>5620000</v>
      </c>
      <c r="J8" s="30">
        <v>5040000</v>
      </c>
      <c r="K8" s="32">
        <f>F8/E8*100</f>
        <v>66.24536189338309</v>
      </c>
    </row>
    <row r="9" spans="1:11" ht="12.75">
      <c r="A9" s="4" t="s">
        <v>16</v>
      </c>
      <c r="B9" s="15" t="s">
        <v>17</v>
      </c>
      <c r="C9" s="5" t="s">
        <v>18</v>
      </c>
      <c r="D9" s="29">
        <v>34479</v>
      </c>
      <c r="E9" s="29">
        <v>1211969</v>
      </c>
      <c r="F9" s="10">
        <f>ROUND(G9+H9+I9+J9,0)</f>
        <v>1881000</v>
      </c>
      <c r="G9" s="30">
        <v>486000</v>
      </c>
      <c r="H9" s="30">
        <v>465000</v>
      </c>
      <c r="I9" s="30">
        <v>465000</v>
      </c>
      <c r="J9" s="30">
        <v>465000</v>
      </c>
      <c r="K9" s="32">
        <f>F9/E9*100</f>
        <v>155.2019894898302</v>
      </c>
    </row>
    <row r="10" spans="1:11" ht="12.75">
      <c r="A10" s="4" t="s">
        <v>19</v>
      </c>
      <c r="B10" s="16" t="s">
        <v>20</v>
      </c>
      <c r="C10" s="5" t="s">
        <v>21</v>
      </c>
      <c r="D10" s="29">
        <v>0</v>
      </c>
      <c r="E10" s="29">
        <v>0</v>
      </c>
      <c r="F10" s="10">
        <f>G10+H10+I10+J10</f>
        <v>0</v>
      </c>
      <c r="G10" s="30"/>
      <c r="H10" s="30"/>
      <c r="I10" s="30"/>
      <c r="J10" s="30"/>
      <c r="K10" s="32"/>
    </row>
    <row r="11" spans="1:11" ht="12.75">
      <c r="A11" s="4" t="s">
        <v>22</v>
      </c>
      <c r="B11" s="15" t="s">
        <v>23</v>
      </c>
      <c r="C11" s="5" t="s">
        <v>24</v>
      </c>
      <c r="D11" s="29">
        <v>0</v>
      </c>
      <c r="E11" s="29">
        <v>0</v>
      </c>
      <c r="F11" s="10">
        <f>G11+H11+I11+J11</f>
        <v>0</v>
      </c>
      <c r="G11" s="30"/>
      <c r="H11" s="30"/>
      <c r="I11" s="30"/>
      <c r="J11" s="30"/>
      <c r="K11" s="32"/>
    </row>
    <row r="12" spans="1:11" ht="12.75">
      <c r="A12" s="4">
        <v>2</v>
      </c>
      <c r="B12" s="17" t="s">
        <v>25</v>
      </c>
      <c r="C12" s="5" t="s">
        <v>26</v>
      </c>
      <c r="D12" s="30">
        <v>1490</v>
      </c>
      <c r="E12" s="30">
        <v>169981</v>
      </c>
      <c r="F12" s="10">
        <f>ROUND(G12+H12+I12+J12,0)</f>
        <v>170000</v>
      </c>
      <c r="G12" s="29">
        <v>42500</v>
      </c>
      <c r="H12" s="29">
        <v>42500</v>
      </c>
      <c r="I12" s="29">
        <v>42500</v>
      </c>
      <c r="J12" s="29">
        <v>42500</v>
      </c>
      <c r="K12" s="32">
        <f>F12/E12*100</f>
        <v>100.01117771986281</v>
      </c>
    </row>
    <row r="13" spans="1:11" ht="12.75">
      <c r="A13" s="4">
        <v>3</v>
      </c>
      <c r="B13" s="17" t="s">
        <v>76</v>
      </c>
      <c r="C13" s="5" t="s">
        <v>27</v>
      </c>
      <c r="D13" s="29">
        <v>0</v>
      </c>
      <c r="E13" s="30"/>
      <c r="F13" s="10"/>
      <c r="G13" s="29"/>
      <c r="H13" s="29"/>
      <c r="I13" s="29"/>
      <c r="J13" s="29"/>
      <c r="K13" s="32"/>
    </row>
    <row r="14" spans="1:11" s="1" customFormat="1" ht="25.5">
      <c r="A14" s="18" t="s">
        <v>28</v>
      </c>
      <c r="B14" s="19" t="s">
        <v>29</v>
      </c>
      <c r="C14" s="7" t="s">
        <v>30</v>
      </c>
      <c r="D14" s="14">
        <f>D15+D36+D37</f>
        <v>301439</v>
      </c>
      <c r="E14" s="14">
        <f>E15+E36+E37</f>
        <v>32671073.4</v>
      </c>
      <c r="F14" s="14">
        <f>ROUND(F15+F36+F37,0)</f>
        <v>23250161</v>
      </c>
      <c r="G14" s="14">
        <f>ROUND(G15+G36+G37,0)</f>
        <v>5563115</v>
      </c>
      <c r="H14" s="14">
        <f>ROUND(H15+H36+H37,0)</f>
        <v>6077682</v>
      </c>
      <c r="I14" s="14">
        <f>ROUND(I15+I36+I37,0)</f>
        <v>6064682</v>
      </c>
      <c r="J14" s="14">
        <f>ROUND(J15+J36+J37,0)</f>
        <v>5544682</v>
      </c>
      <c r="K14" s="32">
        <f aca="true" t="shared" si="0" ref="K14:K28">F14/E14*100</f>
        <v>71.1643621724409</v>
      </c>
    </row>
    <row r="15" spans="1:11" ht="12.75">
      <c r="A15" s="4">
        <v>1</v>
      </c>
      <c r="B15" s="15" t="s">
        <v>31</v>
      </c>
      <c r="C15" s="5">
        <v>10</v>
      </c>
      <c r="D15" s="29">
        <f>D17+D18+D19+D20+D21+D28+D30</f>
        <v>291823</v>
      </c>
      <c r="E15" s="29">
        <f>E16+E21+E28+E29+E30+E31+E32+E33+E34+E35</f>
        <v>31262444.4</v>
      </c>
      <c r="F15" s="14">
        <f>ROUND(F16+F21+F28+F29+F30+F31+F32+F33+F34+F35,0)</f>
        <v>21727161</v>
      </c>
      <c r="G15" s="29">
        <f>ROUND(G16+G21+G28+G29+G30+G31+G32+G33+G34+G35,0)</f>
        <v>5174115</v>
      </c>
      <c r="H15" s="29">
        <f>ROUND(H16+H21+H28+H29+H30+H31+H32+H33+H34+H35,0)</f>
        <v>5699682</v>
      </c>
      <c r="I15" s="29">
        <f>ROUND(I16+I21+I28+I29+I30+I31+I32+I33+I34+I35,0)</f>
        <v>5686682</v>
      </c>
      <c r="J15" s="29">
        <f>ROUND(J16+J21+J28+J29+J30+J31+J32+J33+J34+J35,0)</f>
        <v>5166682</v>
      </c>
      <c r="K15" s="32">
        <f t="shared" si="0"/>
        <v>69.49923915738336</v>
      </c>
    </row>
    <row r="16" spans="1:11" ht="12.75">
      <c r="A16" s="4" t="s">
        <v>13</v>
      </c>
      <c r="B16" s="15" t="s">
        <v>80</v>
      </c>
      <c r="C16" s="5">
        <v>11</v>
      </c>
      <c r="D16" s="10">
        <f>D17+D18+D19+D20</f>
        <v>214153</v>
      </c>
      <c r="E16" s="12">
        <v>15163313.4</v>
      </c>
      <c r="F16" s="10">
        <f aca="true" t="shared" si="1" ref="F16:F37">G16+H16+I16+J16</f>
        <v>9015000</v>
      </c>
      <c r="G16" s="12">
        <v>2000000</v>
      </c>
      <c r="H16" s="12">
        <v>2520000</v>
      </c>
      <c r="I16" s="12">
        <v>2520000</v>
      </c>
      <c r="J16" s="12">
        <v>1975000</v>
      </c>
      <c r="K16" s="32">
        <f t="shared" si="0"/>
        <v>59.45270510599616</v>
      </c>
    </row>
    <row r="17" spans="1:11" ht="12.75" hidden="1">
      <c r="A17" s="4" t="s">
        <v>13</v>
      </c>
      <c r="B17" s="17" t="s">
        <v>32</v>
      </c>
      <c r="C17" s="5">
        <f>C15+1</f>
        <v>11</v>
      </c>
      <c r="D17" s="29">
        <v>136125</v>
      </c>
      <c r="E17" s="29"/>
      <c r="F17" s="10">
        <f t="shared" si="1"/>
        <v>0</v>
      </c>
      <c r="G17" s="14"/>
      <c r="H17" s="14"/>
      <c r="I17" s="14"/>
      <c r="J17" s="14"/>
      <c r="K17" s="32" t="e">
        <f t="shared" si="0"/>
        <v>#DIV/0!</v>
      </c>
    </row>
    <row r="18" spans="1:11" ht="12.75" hidden="1">
      <c r="A18" s="4" t="s">
        <v>16</v>
      </c>
      <c r="B18" s="15" t="s">
        <v>33</v>
      </c>
      <c r="C18" s="5">
        <f>C17+1</f>
        <v>12</v>
      </c>
      <c r="D18" s="29">
        <v>10625</v>
      </c>
      <c r="E18" s="29"/>
      <c r="F18" s="10">
        <f t="shared" si="1"/>
        <v>0</v>
      </c>
      <c r="G18" s="14"/>
      <c r="H18" s="14"/>
      <c r="I18" s="14"/>
      <c r="J18" s="14"/>
      <c r="K18" s="32" t="e">
        <f t="shared" si="0"/>
        <v>#DIV/0!</v>
      </c>
    </row>
    <row r="19" spans="1:11" ht="12.75" hidden="1">
      <c r="A19" s="4" t="s">
        <v>19</v>
      </c>
      <c r="B19" s="17" t="s">
        <v>34</v>
      </c>
      <c r="C19" s="5">
        <f>C18+1</f>
        <v>13</v>
      </c>
      <c r="D19" s="29">
        <v>33163</v>
      </c>
      <c r="E19" s="29"/>
      <c r="F19" s="10">
        <f t="shared" si="1"/>
        <v>0</v>
      </c>
      <c r="G19" s="14"/>
      <c r="H19" s="14"/>
      <c r="I19" s="14"/>
      <c r="J19" s="14"/>
      <c r="K19" s="32" t="e">
        <f t="shared" si="0"/>
        <v>#DIV/0!</v>
      </c>
    </row>
    <row r="20" spans="1:11" ht="12.75" hidden="1">
      <c r="A20" s="4" t="s">
        <v>22</v>
      </c>
      <c r="B20" s="15" t="s">
        <v>35</v>
      </c>
      <c r="C20" s="5">
        <f>C19+1</f>
        <v>14</v>
      </c>
      <c r="D20" s="29">
        <v>34240</v>
      </c>
      <c r="E20" s="29"/>
      <c r="F20" s="10">
        <f t="shared" si="1"/>
        <v>0</v>
      </c>
      <c r="G20" s="14"/>
      <c r="H20" s="14"/>
      <c r="I20" s="14"/>
      <c r="J20" s="14"/>
      <c r="K20" s="32" t="e">
        <f t="shared" si="0"/>
        <v>#DIV/0!</v>
      </c>
    </row>
    <row r="21" spans="1:11" ht="12.75">
      <c r="A21" s="4" t="s">
        <v>16</v>
      </c>
      <c r="B21" s="17" t="s">
        <v>37</v>
      </c>
      <c r="C21" s="5">
        <v>12</v>
      </c>
      <c r="D21" s="29">
        <f>D22+D23</f>
        <v>65051</v>
      </c>
      <c r="E21" s="29">
        <f>E22+E23</f>
        <v>11294654</v>
      </c>
      <c r="F21" s="10">
        <f>ROUND(G21+H21+I21+J21,0)</f>
        <v>9003911</v>
      </c>
      <c r="G21" s="29">
        <f>ROUND(G22+G23,0)</f>
        <v>2241365</v>
      </c>
      <c r="H21" s="29">
        <f>ROUND(H22+H23,0)</f>
        <v>2254182</v>
      </c>
      <c r="I21" s="29">
        <f>ROUND(I22+I23,0)</f>
        <v>2254182</v>
      </c>
      <c r="J21" s="29">
        <f>ROUND(J22+J23,0)</f>
        <v>2254182</v>
      </c>
      <c r="K21" s="32">
        <f t="shared" si="0"/>
        <v>79.71834285494714</v>
      </c>
    </row>
    <row r="22" spans="1:11" ht="12.75">
      <c r="A22" s="4"/>
      <c r="B22" s="20" t="s">
        <v>79</v>
      </c>
      <c r="C22" s="5">
        <v>13</v>
      </c>
      <c r="D22" s="29">
        <v>48320</v>
      </c>
      <c r="E22" s="29">
        <v>8840661</v>
      </c>
      <c r="F22" s="10">
        <f aca="true" t="shared" si="2" ref="F22:F27">ROUND(G22+H22+I22+J22,0)</f>
        <v>7030000</v>
      </c>
      <c r="G22" s="21">
        <v>1750000</v>
      </c>
      <c r="H22" s="21">
        <v>1760000</v>
      </c>
      <c r="I22" s="21">
        <v>1760000</v>
      </c>
      <c r="J22" s="21">
        <v>1760000</v>
      </c>
      <c r="K22" s="32">
        <f t="shared" si="0"/>
        <v>79.51894094796758</v>
      </c>
    </row>
    <row r="23" spans="1:11" ht="12.75">
      <c r="A23" s="4"/>
      <c r="B23" s="17" t="s">
        <v>81</v>
      </c>
      <c r="C23" s="5">
        <f>C22+1</f>
        <v>14</v>
      </c>
      <c r="D23" s="29">
        <v>16731</v>
      </c>
      <c r="E23" s="29">
        <f>E24+E25+E26+E27</f>
        <v>2453993</v>
      </c>
      <c r="F23" s="10">
        <f t="shared" si="2"/>
        <v>1973911</v>
      </c>
      <c r="G23" s="29">
        <f>ROUND(G24+G25+G26+G27,0)</f>
        <v>491365</v>
      </c>
      <c r="H23" s="29">
        <f>ROUND(H24+H25+H26+H27,0)</f>
        <v>494182</v>
      </c>
      <c r="I23" s="29">
        <f>ROUND(I24+I25+I26+I27,0)</f>
        <v>494182</v>
      </c>
      <c r="J23" s="29">
        <f>ROUND(J24+J25+J26+J27,0)</f>
        <v>494182</v>
      </c>
      <c r="K23" s="32">
        <f t="shared" si="0"/>
        <v>80.43670051218565</v>
      </c>
    </row>
    <row r="24" spans="1:11" ht="12.75">
      <c r="A24" s="4"/>
      <c r="B24" s="17" t="s">
        <v>82</v>
      </c>
      <c r="C24" s="5">
        <v>15</v>
      </c>
      <c r="D24" s="29"/>
      <c r="E24" s="29">
        <v>1714865</v>
      </c>
      <c r="F24" s="10">
        <f t="shared" si="2"/>
        <v>1462240</v>
      </c>
      <c r="G24" s="29">
        <f>G22*20.8/100</f>
        <v>364000</v>
      </c>
      <c r="H24" s="29">
        <f>H22*20.8/100</f>
        <v>366080</v>
      </c>
      <c r="I24" s="29">
        <f>I22*20.8/100</f>
        <v>366080</v>
      </c>
      <c r="J24" s="29">
        <f>J22*20.8/100</f>
        <v>366080</v>
      </c>
      <c r="K24" s="32">
        <f t="shared" si="0"/>
        <v>85.26851967939167</v>
      </c>
    </row>
    <row r="25" spans="1:11" ht="12.75">
      <c r="A25" s="4"/>
      <c r="B25" s="17" t="s">
        <v>83</v>
      </c>
      <c r="C25" s="5">
        <v>16</v>
      </c>
      <c r="D25" s="29"/>
      <c r="E25" s="29">
        <v>91400</v>
      </c>
      <c r="F25" s="10">
        <f t="shared" si="2"/>
        <v>47433</v>
      </c>
      <c r="G25" s="29">
        <f>(G22-58800*3)*0.75/100</f>
        <v>11802</v>
      </c>
      <c r="H25" s="29">
        <f>(H22-58800*3)*0.75/100</f>
        <v>11877</v>
      </c>
      <c r="I25" s="29">
        <f>(I22-58800*3)*0.75/100</f>
        <v>11877</v>
      </c>
      <c r="J25" s="29">
        <f>(J22-58800*3)*0.75/100</f>
        <v>11877</v>
      </c>
      <c r="K25" s="32">
        <f t="shared" si="0"/>
        <v>51.89606126914661</v>
      </c>
    </row>
    <row r="26" spans="1:11" ht="12.75">
      <c r="A26" s="4"/>
      <c r="B26" s="17" t="s">
        <v>95</v>
      </c>
      <c r="C26" s="5">
        <v>17</v>
      </c>
      <c r="D26" s="29"/>
      <c r="E26" s="29">
        <v>559402</v>
      </c>
      <c r="F26" s="10">
        <f t="shared" si="2"/>
        <v>425315</v>
      </c>
      <c r="G26" s="29">
        <f>G22*6.05/100</f>
        <v>105875</v>
      </c>
      <c r="H26" s="29">
        <f>H22*6.05/100</f>
        <v>106480</v>
      </c>
      <c r="I26" s="29">
        <f>I22*6.05/100</f>
        <v>106480</v>
      </c>
      <c r="J26" s="29">
        <f>J22*6.05/100</f>
        <v>106480</v>
      </c>
      <c r="K26" s="32">
        <f t="shared" si="0"/>
        <v>76.03029663819578</v>
      </c>
    </row>
    <row r="27" spans="1:11" ht="12.75">
      <c r="A27" s="4"/>
      <c r="B27" s="17" t="s">
        <v>84</v>
      </c>
      <c r="C27" s="5">
        <v>18</v>
      </c>
      <c r="D27" s="29"/>
      <c r="E27" s="29">
        <v>88326</v>
      </c>
      <c r="F27" s="10">
        <f t="shared" si="2"/>
        <v>38922</v>
      </c>
      <c r="G27" s="29">
        <f>(G22*0.316/100)+(G22-28000-58800)*0.25/100</f>
        <v>9688</v>
      </c>
      <c r="H27" s="29">
        <f>(H22*0.316/100)+(H22-28000-58800)*0.25/100</f>
        <v>9744.6</v>
      </c>
      <c r="I27" s="29">
        <f>(I22*0.316/100)+(I22-28000-58800)*0.25/100</f>
        <v>9744.6</v>
      </c>
      <c r="J27" s="29">
        <f>(J22*0.316/100)+(J22-28000-58800)*0.25/100</f>
        <v>9744.6</v>
      </c>
      <c r="K27" s="32">
        <f t="shared" si="0"/>
        <v>44.06629984376062</v>
      </c>
    </row>
    <row r="28" spans="1:11" ht="25.5">
      <c r="A28" s="22" t="s">
        <v>19</v>
      </c>
      <c r="B28" s="16" t="s">
        <v>39</v>
      </c>
      <c r="C28" s="5">
        <v>19</v>
      </c>
      <c r="D28" s="29">
        <v>10500</v>
      </c>
      <c r="E28" s="29">
        <v>1680504</v>
      </c>
      <c r="F28" s="10">
        <f t="shared" si="1"/>
        <v>1539000</v>
      </c>
      <c r="G28" s="29">
        <v>384000</v>
      </c>
      <c r="H28" s="29">
        <v>385000</v>
      </c>
      <c r="I28" s="29">
        <v>385000</v>
      </c>
      <c r="J28" s="21">
        <v>385000</v>
      </c>
      <c r="K28" s="32">
        <f t="shared" si="0"/>
        <v>91.57966895645592</v>
      </c>
    </row>
    <row r="29" spans="1:11" ht="12.75">
      <c r="A29" s="22" t="s">
        <v>22</v>
      </c>
      <c r="B29" s="16" t="s">
        <v>85</v>
      </c>
      <c r="C29" s="5">
        <v>20</v>
      </c>
      <c r="D29" s="29"/>
      <c r="E29" s="29">
        <v>0</v>
      </c>
      <c r="F29" s="10">
        <f t="shared" si="1"/>
        <v>0</v>
      </c>
      <c r="G29" s="29"/>
      <c r="H29" s="29"/>
      <c r="I29" s="29"/>
      <c r="J29" s="21"/>
      <c r="K29" s="32"/>
    </row>
    <row r="30" spans="1:11" ht="12.75">
      <c r="A30" s="4" t="s">
        <v>36</v>
      </c>
      <c r="B30" s="16" t="s">
        <v>86</v>
      </c>
      <c r="C30" s="5">
        <v>21</v>
      </c>
      <c r="D30" s="29">
        <v>2119</v>
      </c>
      <c r="E30" s="29">
        <v>52868</v>
      </c>
      <c r="F30" s="10">
        <f t="shared" si="1"/>
        <v>28000</v>
      </c>
      <c r="G30" s="29">
        <v>6000</v>
      </c>
      <c r="H30" s="29">
        <v>6000</v>
      </c>
      <c r="I30" s="29">
        <v>6000</v>
      </c>
      <c r="J30" s="21">
        <v>10000</v>
      </c>
      <c r="K30" s="32">
        <f aca="true" t="shared" si="3" ref="K30:K36">F30/E30*100</f>
        <v>52.96209427252781</v>
      </c>
    </row>
    <row r="31" spans="1:11" ht="12.75">
      <c r="A31" s="4" t="s">
        <v>38</v>
      </c>
      <c r="B31" s="16" t="s">
        <v>87</v>
      </c>
      <c r="C31" s="5">
        <v>22</v>
      </c>
      <c r="D31" s="29">
        <v>0</v>
      </c>
      <c r="E31" s="29">
        <v>63877</v>
      </c>
      <c r="F31" s="10">
        <f t="shared" si="1"/>
        <v>6000</v>
      </c>
      <c r="G31" s="29">
        <v>1500</v>
      </c>
      <c r="H31" s="29">
        <v>1500</v>
      </c>
      <c r="I31" s="29">
        <v>1500</v>
      </c>
      <c r="J31" s="21">
        <v>1500</v>
      </c>
      <c r="K31" s="32">
        <f t="shared" si="3"/>
        <v>9.393052272335895</v>
      </c>
    </row>
    <row r="32" spans="1:11" ht="12.75">
      <c r="A32" s="4" t="s">
        <v>40</v>
      </c>
      <c r="B32" s="16" t="s">
        <v>88</v>
      </c>
      <c r="C32" s="5">
        <v>23</v>
      </c>
      <c r="D32" s="29"/>
      <c r="E32" s="29">
        <v>7000</v>
      </c>
      <c r="F32" s="10">
        <f t="shared" si="1"/>
        <v>0</v>
      </c>
      <c r="G32" s="29">
        <v>0</v>
      </c>
      <c r="H32" s="29">
        <v>0</v>
      </c>
      <c r="I32" s="29">
        <v>0</v>
      </c>
      <c r="J32" s="21">
        <v>0</v>
      </c>
      <c r="K32" s="32">
        <f t="shared" si="3"/>
        <v>0</v>
      </c>
    </row>
    <row r="33" spans="1:11" ht="12.75">
      <c r="A33" s="4" t="s">
        <v>75</v>
      </c>
      <c r="B33" s="16" t="s">
        <v>89</v>
      </c>
      <c r="C33" s="5">
        <v>24</v>
      </c>
      <c r="D33" s="29"/>
      <c r="E33" s="29">
        <v>558164</v>
      </c>
      <c r="F33" s="10">
        <f t="shared" si="1"/>
        <v>470000</v>
      </c>
      <c r="G33" s="29">
        <v>115000</v>
      </c>
      <c r="H33" s="29">
        <v>120000</v>
      </c>
      <c r="I33" s="29">
        <v>120000</v>
      </c>
      <c r="J33" s="21">
        <v>115000</v>
      </c>
      <c r="K33" s="32">
        <f t="shared" si="3"/>
        <v>84.20464236317642</v>
      </c>
    </row>
    <row r="34" spans="1:11" ht="12.75">
      <c r="A34" s="4" t="s">
        <v>90</v>
      </c>
      <c r="B34" s="16" t="s">
        <v>94</v>
      </c>
      <c r="C34" s="5">
        <v>25</v>
      </c>
      <c r="D34" s="29"/>
      <c r="E34" s="29">
        <v>104280</v>
      </c>
      <c r="F34" s="10">
        <f t="shared" si="1"/>
        <v>45250</v>
      </c>
      <c r="G34" s="29">
        <v>6250</v>
      </c>
      <c r="H34" s="29">
        <v>13000</v>
      </c>
      <c r="I34" s="29">
        <v>0</v>
      </c>
      <c r="J34" s="21">
        <v>26000</v>
      </c>
      <c r="K34" s="32">
        <f t="shared" si="3"/>
        <v>43.3927886459532</v>
      </c>
    </row>
    <row r="35" spans="1:11" ht="12.75">
      <c r="A35" s="4" t="s">
        <v>93</v>
      </c>
      <c r="B35" s="16" t="s">
        <v>91</v>
      </c>
      <c r="C35" s="5">
        <v>26</v>
      </c>
      <c r="D35" s="29"/>
      <c r="E35" s="29">
        <v>2337784</v>
      </c>
      <c r="F35" s="10">
        <f t="shared" si="1"/>
        <v>1620000</v>
      </c>
      <c r="G35" s="29">
        <v>420000</v>
      </c>
      <c r="H35" s="29">
        <v>400000</v>
      </c>
      <c r="I35" s="29">
        <v>400000</v>
      </c>
      <c r="J35" s="21">
        <v>400000</v>
      </c>
      <c r="K35" s="32">
        <f t="shared" si="3"/>
        <v>69.29639350769789</v>
      </c>
    </row>
    <row r="36" spans="1:11" ht="12.75">
      <c r="A36" s="4">
        <v>2</v>
      </c>
      <c r="B36" s="17" t="s">
        <v>41</v>
      </c>
      <c r="C36" s="5">
        <v>27</v>
      </c>
      <c r="D36" s="29">
        <v>9616</v>
      </c>
      <c r="E36" s="29">
        <v>1408629</v>
      </c>
      <c r="F36" s="10">
        <f>G36+H36+I36+J36</f>
        <v>1523000</v>
      </c>
      <c r="G36" s="29">
        <v>389000</v>
      </c>
      <c r="H36" s="29">
        <v>378000</v>
      </c>
      <c r="I36" s="29">
        <v>378000</v>
      </c>
      <c r="J36" s="21">
        <v>378000</v>
      </c>
      <c r="K36" s="32">
        <f t="shared" si="3"/>
        <v>108.11931317614503</v>
      </c>
    </row>
    <row r="37" spans="1:11" ht="12.75">
      <c r="A37" s="4">
        <v>3</v>
      </c>
      <c r="B37" s="17" t="s">
        <v>77</v>
      </c>
      <c r="C37" s="5">
        <v>28</v>
      </c>
      <c r="D37" s="29">
        <v>0</v>
      </c>
      <c r="E37" s="29">
        <v>0</v>
      </c>
      <c r="F37" s="10">
        <f t="shared" si="1"/>
        <v>0</v>
      </c>
      <c r="G37" s="29"/>
      <c r="H37" s="29"/>
      <c r="I37" s="29"/>
      <c r="J37" s="21"/>
      <c r="K37" s="32"/>
    </row>
    <row r="38" spans="1:11" s="1" customFormat="1" ht="12.75">
      <c r="A38" s="8" t="s">
        <v>42</v>
      </c>
      <c r="B38" s="23" t="s">
        <v>43</v>
      </c>
      <c r="C38" s="5">
        <v>29</v>
      </c>
      <c r="D38" s="14">
        <f>D6-D14</f>
        <v>23621</v>
      </c>
      <c r="E38" s="14">
        <f>E6-E14</f>
        <v>924452.6000000015</v>
      </c>
      <c r="F38" s="14">
        <f>ROUND(F6-F14,0)</f>
        <v>140839</v>
      </c>
      <c r="G38" s="14">
        <f>ROUND(G6-G14,0)</f>
        <v>25385</v>
      </c>
      <c r="H38" s="14">
        <f>ROUND(H6-H14,0)</f>
        <v>49818</v>
      </c>
      <c r="I38" s="14">
        <f>ROUND(I6-I14,0)</f>
        <v>62818</v>
      </c>
      <c r="J38" s="14">
        <f>ROUND(J6-J14,0)</f>
        <v>2818</v>
      </c>
      <c r="K38" s="32">
        <f>F38/E38*100</f>
        <v>15.234853577133082</v>
      </c>
    </row>
    <row r="39" spans="1:10" s="1" customFormat="1" ht="12.75" customHeight="1">
      <c r="A39" s="35"/>
      <c r="B39" s="36" t="s">
        <v>0</v>
      </c>
      <c r="C39" s="37" t="s">
        <v>1</v>
      </c>
      <c r="D39" s="37" t="s">
        <v>78</v>
      </c>
      <c r="E39" s="27" t="s">
        <v>92</v>
      </c>
      <c r="F39" s="37" t="s">
        <v>98</v>
      </c>
      <c r="G39" s="37" t="s">
        <v>2</v>
      </c>
      <c r="H39" s="37"/>
      <c r="I39" s="37"/>
      <c r="J39" s="38"/>
    </row>
    <row r="40" spans="1:10" s="1" customFormat="1" ht="12.75">
      <c r="A40" s="35"/>
      <c r="B40" s="36"/>
      <c r="C40" s="37"/>
      <c r="D40" s="37"/>
      <c r="E40" s="27">
        <v>2008</v>
      </c>
      <c r="F40" s="37"/>
      <c r="G40" s="6" t="s">
        <v>3</v>
      </c>
      <c r="H40" s="6" t="s">
        <v>4</v>
      </c>
      <c r="I40" s="6" t="s">
        <v>5</v>
      </c>
      <c r="J40" s="7" t="s">
        <v>6</v>
      </c>
    </row>
    <row r="41" spans="1:10" s="1" customFormat="1" ht="12.75">
      <c r="A41" s="4"/>
      <c r="B41" s="7">
        <v>1</v>
      </c>
      <c r="C41" s="7">
        <v>2</v>
      </c>
      <c r="D41" s="7">
        <v>3</v>
      </c>
      <c r="E41" s="7"/>
      <c r="F41" s="7">
        <v>4</v>
      </c>
      <c r="G41" s="7">
        <v>5</v>
      </c>
      <c r="H41" s="7">
        <v>6</v>
      </c>
      <c r="I41" s="7">
        <v>7</v>
      </c>
      <c r="J41" s="7">
        <v>8</v>
      </c>
    </row>
    <row r="42" spans="1:10" ht="12.75">
      <c r="A42" s="4" t="s">
        <v>44</v>
      </c>
      <c r="B42" s="17" t="s">
        <v>45</v>
      </c>
      <c r="C42" s="5">
        <v>30</v>
      </c>
      <c r="D42" s="29">
        <f>D38*5/100</f>
        <v>1181.05</v>
      </c>
      <c r="E42" s="29">
        <v>44901</v>
      </c>
      <c r="F42" s="14">
        <f aca="true" t="shared" si="4" ref="F42:F50">G42+H42+I42+J42</f>
        <v>7042</v>
      </c>
      <c r="G42" s="29">
        <f>ROUND(G38*5/100,0)</f>
        <v>1269</v>
      </c>
      <c r="H42" s="29">
        <f>ROUND(H38*5/100,0)</f>
        <v>2491</v>
      </c>
      <c r="I42" s="29">
        <f>ROUND(I38*5/100,0)</f>
        <v>3141</v>
      </c>
      <c r="J42" s="29">
        <f>ROUND(J38*5/100,0)</f>
        <v>141</v>
      </c>
    </row>
    <row r="43" spans="1:10" ht="25.5">
      <c r="A43" s="22" t="s">
        <v>46</v>
      </c>
      <c r="B43" s="16" t="s">
        <v>47</v>
      </c>
      <c r="C43" s="5">
        <v>31</v>
      </c>
      <c r="D43" s="29"/>
      <c r="E43" s="29"/>
      <c r="F43" s="10">
        <f t="shared" si="4"/>
        <v>0</v>
      </c>
      <c r="G43" s="29">
        <v>0</v>
      </c>
      <c r="H43" s="29">
        <v>0</v>
      </c>
      <c r="I43" s="29">
        <v>0</v>
      </c>
      <c r="J43" s="29">
        <v>0</v>
      </c>
    </row>
    <row r="44" spans="1:10" ht="12.75">
      <c r="A44" s="4" t="s">
        <v>48</v>
      </c>
      <c r="B44" s="15" t="s">
        <v>49</v>
      </c>
      <c r="C44" s="5">
        <v>32</v>
      </c>
      <c r="D44" s="29"/>
      <c r="E44" s="29"/>
      <c r="F44" s="10">
        <f t="shared" si="4"/>
        <v>0</v>
      </c>
      <c r="G44" s="29">
        <v>0</v>
      </c>
      <c r="H44" s="29">
        <v>0</v>
      </c>
      <c r="I44" s="29">
        <v>0</v>
      </c>
      <c r="J44" s="29">
        <v>0</v>
      </c>
    </row>
    <row r="45" spans="1:10" ht="24.75" customHeight="1">
      <c r="A45" s="4" t="s">
        <v>50</v>
      </c>
      <c r="B45" s="17" t="s">
        <v>51</v>
      </c>
      <c r="C45" s="5">
        <v>33</v>
      </c>
      <c r="D45" s="29">
        <f>(D38-D42)*38/100</f>
        <v>8527.181</v>
      </c>
      <c r="E45" s="29">
        <v>170682</v>
      </c>
      <c r="F45" s="14">
        <f t="shared" si="4"/>
        <v>24083.460000000003</v>
      </c>
      <c r="G45" s="29">
        <f>ROUND(G38-G42,0)*18/100</f>
        <v>4340.88</v>
      </c>
      <c r="H45" s="29">
        <f>ROUND(H38-H42,0)*18/100</f>
        <v>8518.86</v>
      </c>
      <c r="I45" s="29">
        <f>ROUND(I38-I42,0)*18/100</f>
        <v>10741.86</v>
      </c>
      <c r="J45" s="29">
        <f>ROUND(J38-J42,0)*18/100</f>
        <v>481.86</v>
      </c>
    </row>
    <row r="46" spans="1:24" ht="0.75" customHeight="1" hidden="1">
      <c r="A46" s="4"/>
      <c r="B46" s="7">
        <v>1</v>
      </c>
      <c r="C46" s="7">
        <v>2</v>
      </c>
      <c r="D46" s="7">
        <v>3</v>
      </c>
      <c r="E46" s="7"/>
      <c r="F46" s="14">
        <f t="shared" si="4"/>
        <v>26</v>
      </c>
      <c r="G46" s="7">
        <v>5</v>
      </c>
      <c r="H46" s="7">
        <v>6</v>
      </c>
      <c r="I46" s="7">
        <v>7</v>
      </c>
      <c r="J46" s="7">
        <v>8</v>
      </c>
      <c r="P46" s="39"/>
      <c r="Q46" s="40"/>
      <c r="R46" s="33"/>
      <c r="S46" s="33"/>
      <c r="T46" s="33"/>
      <c r="U46" s="33"/>
      <c r="V46" s="33"/>
      <c r="W46" s="33"/>
      <c r="X46" s="34"/>
    </row>
    <row r="47" spans="1:24" s="1" customFormat="1" ht="12.75">
      <c r="A47" s="8" t="s">
        <v>52</v>
      </c>
      <c r="B47" s="23" t="s">
        <v>53</v>
      </c>
      <c r="C47" s="7">
        <v>34</v>
      </c>
      <c r="D47" s="14">
        <f>D38-D42-D45</f>
        <v>13912.769</v>
      </c>
      <c r="E47" s="14">
        <f>E38-E42-E45</f>
        <v>708869.6000000015</v>
      </c>
      <c r="F47" s="14">
        <f>G47+H47+I47+J47</f>
        <v>109713.54</v>
      </c>
      <c r="G47" s="14">
        <f>G38-G42-G45</f>
        <v>19775.12</v>
      </c>
      <c r="H47" s="14">
        <f>H38-H42-H45</f>
        <v>38808.14</v>
      </c>
      <c r="I47" s="14">
        <f>I38-I42-I45</f>
        <v>48935.14</v>
      </c>
      <c r="J47" s="14">
        <f>J38-J42-J45</f>
        <v>2195.14</v>
      </c>
      <c r="P47" s="39"/>
      <c r="Q47" s="40"/>
      <c r="R47" s="33"/>
      <c r="S47" s="33"/>
      <c r="T47" s="33"/>
      <c r="U47" s="25"/>
      <c r="V47" s="25"/>
      <c r="W47" s="25"/>
      <c r="X47" s="26"/>
    </row>
    <row r="48" spans="1:24" ht="12.75">
      <c r="A48" s="4">
        <v>1</v>
      </c>
      <c r="B48" s="15" t="s">
        <v>54</v>
      </c>
      <c r="C48" s="5">
        <v>35</v>
      </c>
      <c r="D48" s="29">
        <f>D47*0.1</f>
        <v>1391.2769</v>
      </c>
      <c r="E48" s="29">
        <v>0</v>
      </c>
      <c r="F48" s="14">
        <f t="shared" si="4"/>
        <v>0</v>
      </c>
      <c r="G48" s="29">
        <v>0</v>
      </c>
      <c r="H48" s="29">
        <v>0</v>
      </c>
      <c r="I48" s="29">
        <v>0</v>
      </c>
      <c r="J48" s="29">
        <v>0</v>
      </c>
      <c r="P48" s="24"/>
      <c r="Q48" s="26"/>
      <c r="R48" s="26"/>
      <c r="S48" s="26"/>
      <c r="T48" s="26"/>
      <c r="U48" s="26"/>
      <c r="V48" s="26"/>
      <c r="W48" s="26"/>
      <c r="X48" s="26"/>
    </row>
    <row r="49" spans="1:10" ht="12.75">
      <c r="A49" s="4">
        <v>2</v>
      </c>
      <c r="B49" s="17" t="s">
        <v>55</v>
      </c>
      <c r="C49" s="5">
        <v>36</v>
      </c>
      <c r="D49" s="29">
        <f>D47-D48</f>
        <v>12521.4921</v>
      </c>
      <c r="E49" s="29">
        <f>E47-E48</f>
        <v>708869.6000000015</v>
      </c>
      <c r="F49" s="14">
        <f t="shared" si="4"/>
        <v>109713.54</v>
      </c>
      <c r="G49" s="28">
        <f>G47-G48-G50</f>
        <v>19775.12</v>
      </c>
      <c r="H49" s="28">
        <f>H47-H48-H50</f>
        <v>38808.14</v>
      </c>
      <c r="I49" s="28">
        <f>I47-I48-I50</f>
        <v>48935.14</v>
      </c>
      <c r="J49" s="28">
        <f>J47-J48-J50</f>
        <v>2195.14</v>
      </c>
    </row>
    <row r="50" spans="1:10" ht="12.75">
      <c r="A50" s="4">
        <v>3</v>
      </c>
      <c r="B50" s="17" t="s">
        <v>56</v>
      </c>
      <c r="C50" s="5">
        <v>37</v>
      </c>
      <c r="D50" s="29">
        <f>D47-D48-D49</f>
        <v>0</v>
      </c>
      <c r="E50" s="29">
        <v>0</v>
      </c>
      <c r="F50" s="29">
        <f t="shared" si="4"/>
        <v>0</v>
      </c>
      <c r="G50" s="28">
        <v>0</v>
      </c>
      <c r="H50" s="28">
        <v>0</v>
      </c>
      <c r="I50" s="28">
        <v>0</v>
      </c>
      <c r="J50" s="28">
        <v>0</v>
      </c>
    </row>
    <row r="51" spans="1:10" s="1" customFormat="1" ht="12.75">
      <c r="A51" s="8" t="s">
        <v>57</v>
      </c>
      <c r="B51" s="13" t="s">
        <v>58</v>
      </c>
      <c r="C51" s="7">
        <v>38</v>
      </c>
      <c r="D51" s="14">
        <v>12521</v>
      </c>
      <c r="E51" s="14">
        <f aca="true" t="shared" si="5" ref="E51:J51">E52+E55+E56+E59</f>
        <v>4564295.6000000015</v>
      </c>
      <c r="F51" s="14">
        <f t="shared" si="5"/>
        <v>2914500.54</v>
      </c>
      <c r="G51" s="14">
        <f t="shared" si="5"/>
        <v>522500.12</v>
      </c>
      <c r="H51" s="14">
        <f>H52+H55+H56+H59</f>
        <v>798000.14</v>
      </c>
      <c r="I51" s="14">
        <f t="shared" si="5"/>
        <v>1397500.14</v>
      </c>
      <c r="J51" s="14">
        <f t="shared" si="5"/>
        <v>196500.14</v>
      </c>
    </row>
    <row r="52" spans="1:10" ht="12.75">
      <c r="A52" s="4">
        <v>1</v>
      </c>
      <c r="B52" s="17" t="s">
        <v>59</v>
      </c>
      <c r="C52" s="5">
        <v>39</v>
      </c>
      <c r="D52" s="29">
        <v>12521</v>
      </c>
      <c r="E52" s="29">
        <f aca="true" t="shared" si="6" ref="E52:J52">E53+E54</f>
        <v>3409258.6000000015</v>
      </c>
      <c r="F52" s="14">
        <f t="shared" si="6"/>
        <v>2828500.54</v>
      </c>
      <c r="G52" s="14">
        <f t="shared" si="6"/>
        <v>522500.12</v>
      </c>
      <c r="H52" s="14">
        <f t="shared" si="6"/>
        <v>712000.14</v>
      </c>
      <c r="I52" s="14">
        <f t="shared" si="6"/>
        <v>1397500.14</v>
      </c>
      <c r="J52" s="14">
        <f t="shared" si="6"/>
        <v>196500.14</v>
      </c>
    </row>
    <row r="53" spans="1:10" ht="12.75">
      <c r="A53" s="4"/>
      <c r="B53" s="17" t="s">
        <v>60</v>
      </c>
      <c r="C53" s="5">
        <v>40</v>
      </c>
      <c r="D53" s="29">
        <v>12521</v>
      </c>
      <c r="E53" s="29">
        <f aca="true" t="shared" si="7" ref="E53:J53">E49</f>
        <v>708869.6000000015</v>
      </c>
      <c r="F53" s="14">
        <f t="shared" si="7"/>
        <v>109713.54</v>
      </c>
      <c r="G53" s="14">
        <f t="shared" si="7"/>
        <v>19775.12</v>
      </c>
      <c r="H53" s="14">
        <f t="shared" si="7"/>
        <v>38808.14</v>
      </c>
      <c r="I53" s="14">
        <f t="shared" si="7"/>
        <v>48935.14</v>
      </c>
      <c r="J53" s="14">
        <f t="shared" si="7"/>
        <v>2195.14</v>
      </c>
    </row>
    <row r="54" spans="1:10" ht="12.75">
      <c r="A54" s="4"/>
      <c r="B54" s="17" t="s">
        <v>61</v>
      </c>
      <c r="C54" s="5">
        <v>41</v>
      </c>
      <c r="D54" s="29">
        <v>0</v>
      </c>
      <c r="E54" s="29">
        <v>2700389</v>
      </c>
      <c r="F54" s="14">
        <f>G54+H54+I54+J54</f>
        <v>2718787</v>
      </c>
      <c r="G54" s="14">
        <v>502725</v>
      </c>
      <c r="H54" s="14">
        <v>673192</v>
      </c>
      <c r="I54" s="14">
        <v>1348565</v>
      </c>
      <c r="J54" s="14">
        <v>194305</v>
      </c>
    </row>
    <row r="55" spans="1:10" ht="12.75">
      <c r="A55" s="4">
        <v>2</v>
      </c>
      <c r="B55" s="17" t="s">
        <v>62</v>
      </c>
      <c r="C55" s="5">
        <v>42</v>
      </c>
      <c r="D55" s="29">
        <v>0</v>
      </c>
      <c r="E55" s="29">
        <v>0</v>
      </c>
      <c r="F55" s="14">
        <f>G55+H55+I55+J55</f>
        <v>0</v>
      </c>
      <c r="G55" s="29"/>
      <c r="H55" s="29"/>
      <c r="I55" s="29"/>
      <c r="J55" s="29"/>
    </row>
    <row r="56" spans="1:10" ht="12.75">
      <c r="A56" s="4">
        <v>3</v>
      </c>
      <c r="B56" s="17" t="s">
        <v>63</v>
      </c>
      <c r="C56" s="5">
        <v>43</v>
      </c>
      <c r="D56" s="29">
        <v>0</v>
      </c>
      <c r="E56" s="29">
        <f>E57+E58</f>
        <v>1101423</v>
      </c>
      <c r="F56" s="14">
        <f>F57</f>
        <v>0</v>
      </c>
      <c r="G56" s="14">
        <f>G57</f>
        <v>0</v>
      </c>
      <c r="H56" s="14">
        <f>H57</f>
        <v>0</v>
      </c>
      <c r="I56" s="14">
        <f>I57</f>
        <v>0</v>
      </c>
      <c r="J56" s="14">
        <f>J57</f>
        <v>0</v>
      </c>
    </row>
    <row r="57" spans="1:10" ht="12.75">
      <c r="A57" s="4"/>
      <c r="B57" s="17" t="s">
        <v>64</v>
      </c>
      <c r="C57" s="5">
        <v>44</v>
      </c>
      <c r="D57" s="29">
        <v>0</v>
      </c>
      <c r="E57" s="29">
        <v>1101423</v>
      </c>
      <c r="F57" s="14">
        <f>G57+H57+I57+J57</f>
        <v>0</v>
      </c>
      <c r="G57" s="29">
        <v>0</v>
      </c>
      <c r="H57" s="29">
        <v>0</v>
      </c>
      <c r="I57" s="29">
        <v>0</v>
      </c>
      <c r="J57" s="29">
        <v>0</v>
      </c>
    </row>
    <row r="58" spans="1:10" ht="12.75">
      <c r="A58" s="4"/>
      <c r="B58" s="17" t="s">
        <v>65</v>
      </c>
      <c r="C58" s="5">
        <v>45</v>
      </c>
      <c r="D58" s="29">
        <v>0</v>
      </c>
      <c r="E58" s="29">
        <v>0</v>
      </c>
      <c r="F58" s="14">
        <f>G58+H58+I58+J58</f>
        <v>0</v>
      </c>
      <c r="G58" s="29"/>
      <c r="H58" s="29"/>
      <c r="I58" s="29"/>
      <c r="J58" s="29"/>
    </row>
    <row r="59" spans="1:10" ht="12.75">
      <c r="A59" s="4">
        <v>4</v>
      </c>
      <c r="B59" s="17" t="s">
        <v>96</v>
      </c>
      <c r="C59" s="5">
        <v>46</v>
      </c>
      <c r="D59" s="29">
        <v>0</v>
      </c>
      <c r="E59" s="29">
        <v>53614</v>
      </c>
      <c r="F59" s="14">
        <f>G59+H59+I59+J59</f>
        <v>86000</v>
      </c>
      <c r="G59" s="29">
        <v>0</v>
      </c>
      <c r="H59" s="29">
        <v>86000</v>
      </c>
      <c r="I59" s="29">
        <v>0</v>
      </c>
      <c r="J59" s="29">
        <v>0</v>
      </c>
    </row>
    <row r="60" spans="1:10" s="1" customFormat="1" ht="12.75">
      <c r="A60" s="8" t="s">
        <v>66</v>
      </c>
      <c r="B60" s="13" t="s">
        <v>67</v>
      </c>
      <c r="C60" s="7">
        <v>47</v>
      </c>
      <c r="D60" s="14">
        <f>D61+D62</f>
        <v>8065</v>
      </c>
      <c r="E60" s="14">
        <f>E61+E62+E65</f>
        <v>4564296</v>
      </c>
      <c r="F60" s="14">
        <f>F61+F63+F65</f>
        <v>2914500</v>
      </c>
      <c r="G60" s="14">
        <f>G61+G62+G65</f>
        <v>522500</v>
      </c>
      <c r="H60" s="14">
        <f>H61+H62+H65</f>
        <v>798000</v>
      </c>
      <c r="I60" s="14">
        <f>I61+I62+I65</f>
        <v>1397500</v>
      </c>
      <c r="J60" s="14">
        <f>J61+J62+J65</f>
        <v>196500</v>
      </c>
    </row>
    <row r="61" spans="1:10" ht="12.75">
      <c r="A61" s="4">
        <v>1</v>
      </c>
      <c r="B61" s="16" t="s">
        <v>68</v>
      </c>
      <c r="C61" s="5">
        <v>48</v>
      </c>
      <c r="D61" s="29">
        <v>6323</v>
      </c>
      <c r="E61" s="29">
        <v>3840752</v>
      </c>
      <c r="F61" s="14">
        <f>G61+H61+I61+J61</f>
        <v>2428500</v>
      </c>
      <c r="G61" s="30">
        <v>328500</v>
      </c>
      <c r="H61" s="29">
        <v>676000</v>
      </c>
      <c r="I61" s="29">
        <v>1316500</v>
      </c>
      <c r="J61" s="29">
        <v>107500</v>
      </c>
    </row>
    <row r="62" spans="1:10" ht="12.75">
      <c r="A62" s="4">
        <v>2</v>
      </c>
      <c r="B62" s="15" t="s">
        <v>69</v>
      </c>
      <c r="C62" s="5">
        <v>49</v>
      </c>
      <c r="D62" s="29">
        <f>D63+D64</f>
        <v>1742</v>
      </c>
      <c r="E62" s="29">
        <f>E63+E64</f>
        <v>519348</v>
      </c>
      <c r="F62" s="14">
        <f>G62+H62+I62+J62</f>
        <v>368000</v>
      </c>
      <c r="G62" s="14">
        <f>G63</f>
        <v>154000</v>
      </c>
      <c r="H62" s="14">
        <f>H63</f>
        <v>92000</v>
      </c>
      <c r="I62" s="14">
        <f>I63</f>
        <v>61000</v>
      </c>
      <c r="J62" s="14">
        <f>J63</f>
        <v>61000</v>
      </c>
    </row>
    <row r="63" spans="1:10" ht="12.75">
      <c r="A63" s="4"/>
      <c r="B63" s="17" t="s">
        <v>64</v>
      </c>
      <c r="C63" s="5">
        <v>50</v>
      </c>
      <c r="D63" s="29">
        <v>1742</v>
      </c>
      <c r="E63" s="29">
        <v>519348</v>
      </c>
      <c r="F63" s="14">
        <f>G63+H63+I63+J63</f>
        <v>368000</v>
      </c>
      <c r="G63" s="29">
        <v>154000</v>
      </c>
      <c r="H63" s="29">
        <v>92000</v>
      </c>
      <c r="I63" s="29">
        <v>61000</v>
      </c>
      <c r="J63" s="29">
        <v>61000</v>
      </c>
    </row>
    <row r="64" spans="1:10" ht="12.75">
      <c r="A64" s="4"/>
      <c r="B64" s="17" t="s">
        <v>65</v>
      </c>
      <c r="C64" s="5">
        <v>51</v>
      </c>
      <c r="D64" s="29">
        <v>0</v>
      </c>
      <c r="E64" s="29">
        <v>0</v>
      </c>
      <c r="F64" s="14">
        <f>G64+H64+I64+J64</f>
        <v>0</v>
      </c>
      <c r="G64" s="29">
        <v>0</v>
      </c>
      <c r="H64" s="29">
        <v>0</v>
      </c>
      <c r="I64" s="29">
        <v>0</v>
      </c>
      <c r="J64" s="29">
        <v>0</v>
      </c>
    </row>
    <row r="65" spans="1:10" ht="12.75">
      <c r="A65" s="4">
        <v>3</v>
      </c>
      <c r="B65" s="15" t="s">
        <v>97</v>
      </c>
      <c r="C65" s="5">
        <v>52</v>
      </c>
      <c r="D65" s="29"/>
      <c r="E65" s="29">
        <v>204196</v>
      </c>
      <c r="F65" s="14">
        <f>G65+H65+I65+J65</f>
        <v>118000</v>
      </c>
      <c r="G65" s="29">
        <v>40000</v>
      </c>
      <c r="H65" s="29">
        <v>30000</v>
      </c>
      <c r="I65" s="29">
        <v>20000</v>
      </c>
      <c r="J65" s="29">
        <v>28000</v>
      </c>
    </row>
    <row r="66" spans="1:10" s="1" customFormat="1" ht="12.75">
      <c r="A66" s="8" t="s">
        <v>70</v>
      </c>
      <c r="B66" s="23" t="s">
        <v>71</v>
      </c>
      <c r="C66" s="7">
        <v>53</v>
      </c>
      <c r="D66" s="14">
        <v>10010</v>
      </c>
      <c r="E66" s="14">
        <f>E67+E68+E69</f>
        <v>4997326</v>
      </c>
      <c r="F66" s="14">
        <f>F69+F68+F67</f>
        <v>5004368</v>
      </c>
      <c r="G66" s="14">
        <f>G67+G69</f>
        <v>4998595</v>
      </c>
      <c r="H66" s="14">
        <f>H67+H69</f>
        <v>5001086</v>
      </c>
      <c r="I66" s="14">
        <f>I67+I69</f>
        <v>5004227</v>
      </c>
      <c r="J66" s="14">
        <f>J67+J69</f>
        <v>5004368</v>
      </c>
    </row>
    <row r="67" spans="1:10" ht="12.75">
      <c r="A67" s="4">
        <v>1</v>
      </c>
      <c r="B67" s="17" t="s">
        <v>72</v>
      </c>
      <c r="C67" s="5">
        <v>54</v>
      </c>
      <c r="D67" s="29">
        <v>5010</v>
      </c>
      <c r="E67" s="29">
        <v>722749</v>
      </c>
      <c r="F67" s="14">
        <f>E67+F42</f>
        <v>729791</v>
      </c>
      <c r="G67" s="29">
        <f>E67+G42</f>
        <v>724018</v>
      </c>
      <c r="H67" s="29">
        <f>G67+H42</f>
        <v>726509</v>
      </c>
      <c r="I67" s="29">
        <f>H67+I42</f>
        <v>729650</v>
      </c>
      <c r="J67" s="29">
        <f>I67+J42</f>
        <v>729791</v>
      </c>
    </row>
    <row r="68" spans="1:10" ht="12.75">
      <c r="A68" s="4">
        <v>2</v>
      </c>
      <c r="B68" s="17" t="s">
        <v>73</v>
      </c>
      <c r="C68" s="5">
        <v>55</v>
      </c>
      <c r="D68" s="29">
        <v>0</v>
      </c>
      <c r="E68" s="30">
        <v>0</v>
      </c>
      <c r="F68" s="14">
        <f>G68+H68+I68+J68</f>
        <v>0</v>
      </c>
      <c r="G68" s="29">
        <v>0</v>
      </c>
      <c r="H68" s="29">
        <v>0</v>
      </c>
      <c r="I68" s="29">
        <v>0</v>
      </c>
      <c r="J68" s="29">
        <v>0</v>
      </c>
    </row>
    <row r="69" spans="1:10" ht="12.75">
      <c r="A69" s="4">
        <v>3</v>
      </c>
      <c r="B69" s="17" t="s">
        <v>74</v>
      </c>
      <c r="C69" s="5">
        <v>56</v>
      </c>
      <c r="D69" s="29">
        <v>5000</v>
      </c>
      <c r="E69" s="29">
        <v>4274577</v>
      </c>
      <c r="F69" s="14">
        <f>E69</f>
        <v>4274577</v>
      </c>
      <c r="G69" s="14">
        <f>F69</f>
        <v>4274577</v>
      </c>
      <c r="H69" s="14">
        <f>G69</f>
        <v>4274577</v>
      </c>
      <c r="I69" s="14">
        <f>H69</f>
        <v>4274577</v>
      </c>
      <c r="J69" s="14">
        <f>I69</f>
        <v>4274577</v>
      </c>
    </row>
  </sheetData>
  <mergeCells count="18">
    <mergeCell ref="A1:A2"/>
    <mergeCell ref="B1:B2"/>
    <mergeCell ref="C1:C2"/>
    <mergeCell ref="D1:D2"/>
    <mergeCell ref="R46:R47"/>
    <mergeCell ref="S46:S47"/>
    <mergeCell ref="F1:F2"/>
    <mergeCell ref="G1:J1"/>
    <mergeCell ref="T46:T47"/>
    <mergeCell ref="U46:X46"/>
    <mergeCell ref="A39:A40"/>
    <mergeCell ref="B39:B40"/>
    <mergeCell ref="C39:C40"/>
    <mergeCell ref="D39:D40"/>
    <mergeCell ref="F39:F40"/>
    <mergeCell ref="G39:J39"/>
    <mergeCell ref="P46:P47"/>
    <mergeCell ref="Q46:Q47"/>
  </mergeCells>
  <printOptions gridLines="1"/>
  <pageMargins left="0.25" right="0" top="1.12" bottom="1.08" header="0.46" footer="0.5"/>
  <pageSetup horizontalDpi="600" verticalDpi="600" orientation="landscape" r:id="rId1"/>
  <headerFooter alignWithMargins="0">
    <oddHeader>&amp;LS.C. CARBOCHIM S.A.
    CLUJ-NAPOCA&amp;CBUGETUL ACTIVITATII GENERALE
AN 2009
&amp;RPAG. &amp;P
-  lei -</oddHeader>
    <oddFooter>&amp;LDIRECTOR GENERAL
 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2009-03-28T20:02:39Z</cp:lastPrinted>
  <dcterms:created xsi:type="dcterms:W3CDTF">2003-02-14T08:30:31Z</dcterms:created>
  <dcterms:modified xsi:type="dcterms:W3CDTF">2009-03-28T20:05:32Z</dcterms:modified>
  <cp:category/>
  <cp:version/>
  <cp:contentType/>
  <cp:contentStatus/>
</cp:coreProperties>
</file>